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C4C23B47-7FCA-46DC-88C1-27BECD7317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te1" sheetId="8" r:id="rId1"/>
    <sheet name="ТрЗ СЦ" sheetId="9" r:id="rId2"/>
  </sheets>
  <definedNames>
    <definedName name="QF_SYS_CURRENCY1">#REF!</definedName>
    <definedName name="QF_SYS_DESTINATION1">#REF!</definedName>
    <definedName name="QF_SYS_EXCHANGE1">#REF!</definedName>
    <definedName name="QF_SYS_LISTPRICECURRENCY">#REF!</definedName>
    <definedName name="QF_SYS_TRADETERMDESC1">#REF!</definedName>
    <definedName name="QuoteType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9" l="1"/>
  <c r="M31" i="9"/>
  <c r="M30" i="9"/>
  <c r="M29" i="9"/>
  <c r="K37" i="9"/>
  <c r="J37" i="9"/>
  <c r="I37" i="9"/>
  <c r="D36" i="9"/>
  <c r="M36" i="9" s="1"/>
  <c r="D35" i="9"/>
  <c r="M35" i="9" s="1"/>
  <c r="D34" i="9"/>
  <c r="M34" i="9" s="1"/>
  <c r="D33" i="9"/>
  <c r="M33" i="9" s="1"/>
  <c r="D32" i="9"/>
  <c r="D31" i="9"/>
  <c r="D30" i="9"/>
  <c r="D29" i="9"/>
  <c r="D20" i="9"/>
  <c r="D18" i="9"/>
  <c r="M37" i="9" l="1"/>
  <c r="F15" i="9" s="1"/>
  <c r="D37" i="9"/>
  <c r="D14" i="9"/>
  <c r="D19" i="9"/>
  <c r="D9" i="9"/>
  <c r="D21" i="9"/>
  <c r="D7" i="9"/>
  <c r="G16" i="9" l="1"/>
  <c r="G15" i="9"/>
  <c r="G14" i="9"/>
  <c r="F16" i="9"/>
  <c r="F14" i="9"/>
  <c r="D15" i="9"/>
  <c r="D13" i="9"/>
  <c r="E61" i="9" s="1"/>
  <c r="E14" i="9"/>
  <c r="D12" i="9"/>
  <c r="E15" i="9"/>
  <c r="D11" i="9"/>
  <c r="D24" i="9" s="1"/>
  <c r="D16" i="9"/>
  <c r="E16" i="9"/>
  <c r="D22" i="9" l="1"/>
  <c r="E59" i="9"/>
  <c r="E65" i="9" s="1"/>
  <c r="E60" i="9"/>
  <c r="E64" i="9" l="1"/>
  <c r="E67" i="9" s="1"/>
</calcChain>
</file>

<file path=xl/sharedStrings.xml><?xml version="1.0" encoding="utf-8"?>
<sst xmlns="http://schemas.openxmlformats.org/spreadsheetml/2006/main" count="200" uniqueCount="163">
  <si>
    <t>2288H V6</t>
  </si>
  <si>
    <t>Hardware</t>
  </si>
  <si>
    <t>Site1</t>
  </si>
  <si>
    <t>02313MKD</t>
  </si>
  <si>
    <t>02313XSF</t>
  </si>
  <si>
    <t>02313MRH</t>
  </si>
  <si>
    <t>0251Y070</t>
  </si>
  <si>
    <t>0255Y931</t>
  </si>
  <si>
    <t>03027XWQ</t>
  </si>
  <si>
    <t>0231Y384</t>
  </si>
  <si>
    <t>02580118</t>
  </si>
  <si>
    <t>0257Y110</t>
  </si>
  <si>
    <t>21205150</t>
  </si>
  <si>
    <t>02311VSF</t>
  </si>
  <si>
    <t>21203766</t>
  </si>
  <si>
    <t>04051916-015</t>
  </si>
  <si>
    <t>21243789</t>
  </si>
  <si>
    <t>21244108</t>
  </si>
  <si>
    <t>04041056</t>
  </si>
  <si>
    <t>0405G019</t>
  </si>
  <si>
    <t>2288H V6 (8*2.5inch HDD Chassis)H22H-06(For oversea)</t>
  </si>
  <si>
    <t>Server Platinum 900W Version 2.0 AC power supply-ST</t>
  </si>
  <si>
    <t>Intel Xeon Gold 6346(3.1GHz/16-Core/36MB/205W)Ice lake Processor (with 2U heatpipe heatsink)</t>
  </si>
  <si>
    <t>DDR4 RDIMM,32GB,288pin,0.625ns,3200000KHz,1.2V,ECC,2Rank(2G*4bit)</t>
  </si>
  <si>
    <t>SSD,480GB,SATA 6Gb/s,Read Intensive,2.5inch(2.5inch Drive Bay)</t>
  </si>
  <si>
    <t>SAS/SATA RAID Card MR,RAID0,1,5,6,10,50,60,2GB Cache,Support SuperCap and Sideband Management-3508 BCM</t>
  </si>
  <si>
    <t>35xx/39xx RAID Card SuperCap</t>
  </si>
  <si>
    <t>1*16X+2*8X SLOT(PCIE4.0)-RISER1&amp;2 Module</t>
  </si>
  <si>
    <t>Emulex,FC HBA-16Gb/s(LPe31002),2-Port,SFP+(with 2x Multi-mode Optical Transceiver),PCIE 3.0 x8-Vendor ID 10DF-Device ID E300-2-Subvendor ID 10DF-Subdevice ID E310</t>
  </si>
  <si>
    <t>Air duct(2U radiator)</t>
  </si>
  <si>
    <t>8038 Plus Fan module</t>
  </si>
  <si>
    <t>Fan bracket</t>
  </si>
  <si>
    <t>High Speed Cable,Internal Mini SAS HD Cable,0.9m,Internal Mini SAS HD R/A,8*(1P*30AWG+ 2*Drain)+8C*30AWG,Internal Mini SAS HD STR,R/A-STR</t>
  </si>
  <si>
    <t>Ball Bearing Rail Kit(Direct delivery material)</t>
  </si>
  <si>
    <t>Cable Management Arm(Direct delivery material)</t>
  </si>
  <si>
    <t>Power cord,Europe AC Power Cable,250V10A,3.0m,PFSM,(H05VVF 1.0^2(3C)),C13SF,250V,10A,BLack</t>
  </si>
  <si>
    <t>Power Cords Cable,Europe AC 250V10A,1.8m,C14SM,H05VV-F- 3*1.00^2,C13SF,PDU Cable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</si>
  <si>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</si>
  <si>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</si>
  <si>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</si>
  <si>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</si>
  <si>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</si>
  <si>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</si>
  <si>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</si>
  <si>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</si>
  <si>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</si>
  <si>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</si>
  <si>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</si>
  <si>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</si>
  <si>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</si>
  <si>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пп №</t>
  </si>
  <si>
    <t>Парт-номер</t>
  </si>
  <si>
    <t>Описание</t>
  </si>
  <si>
    <t>Кол-во</t>
  </si>
  <si>
    <t>Цена</t>
  </si>
  <si>
    <t>Стоимость</t>
  </si>
  <si>
    <t>Имя квоты:</t>
  </si>
  <si>
    <t>Номер квоты:</t>
  </si>
  <si>
    <t>Площадка:</t>
  </si>
  <si>
    <t>1.1.13</t>
  </si>
  <si>
    <t>1.1.14</t>
  </si>
  <si>
    <t>1.1.15</t>
  </si>
  <si>
    <t>1.1.16</t>
  </si>
  <si>
    <t>1.1.17</t>
  </si>
  <si>
    <t>- Стоимость решения ListPrice - FOB Hong Kong
- НДС не включен
- Стандартная скидка - не существует, каждое решение отдельный проект - отдельные скидки.
- Рекомендованная стоимость на усмотрение МЗ</t>
  </si>
  <si>
    <t>Итого БЕЗ учета скидки:</t>
  </si>
  <si>
    <t>Версия 5.0 (август 2020)</t>
  </si>
  <si>
    <t>№ п/п</t>
  </si>
  <si>
    <t>Работы в рамках технической поддержки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</si>
  <si>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</si>
  <si>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</si>
  <si>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</si>
  <si>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</si>
  <si>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</si>
  <si>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</si>
  <si>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</si>
  <si>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</si>
  <si>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</si>
  <si>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</si>
  <si>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Итого трудозатраты на техподдержку, включая СМ:</t>
  </si>
  <si>
    <t>ЦФО</t>
  </si>
  <si>
    <t>СЦ</t>
  </si>
  <si>
    <t>Заказчик:</t>
  </si>
  <si>
    <t>Уровень поддержки:</t>
  </si>
  <si>
    <t>Наименование</t>
  </si>
  <si>
    <t>Первичный визит регистрация</t>
  </si>
  <si>
    <t>Консультации</t>
  </si>
  <si>
    <t>Устранение аварий</t>
  </si>
  <si>
    <t>регистрация запроса/заявки</t>
  </si>
  <si>
    <t>отработка запроса первой линией</t>
  </si>
  <si>
    <t>логистика СЦ</t>
  </si>
  <si>
    <t>время на дорогу до/от площадки Заказчика</t>
  </si>
  <si>
    <t>устранение аварии/работа на площадке</t>
  </si>
  <si>
    <t>подготовка отчета по аварии</t>
  </si>
  <si>
    <t>Профилактические визиты</t>
  </si>
  <si>
    <t>подготовка инженера к визиту</t>
  </si>
  <si>
    <t>работа на площадке</t>
  </si>
  <si>
    <t>Работа Сервис-Менеджера</t>
  </si>
  <si>
    <t>Перечень оборудования и ПО для расчета технической поддержки</t>
  </si>
  <si>
    <t>Оборудование и ПО</t>
  </si>
  <si>
    <t>кол-во cерверов HiEnd</t>
  </si>
  <si>
    <t>кол-во серверов MidRange</t>
  </si>
  <si>
    <t>кол-во серверов LowEnd</t>
  </si>
  <si>
    <t>кол-во массивов HiEnd</t>
  </si>
  <si>
    <t>кол-во массивов MidRange</t>
  </si>
  <si>
    <t>кол-во массивов LowEnd</t>
  </si>
  <si>
    <t>кол-во SAN коммутаторов</t>
  </si>
  <si>
    <t>кол-во ленточых библиотек</t>
  </si>
  <si>
    <t>Общие вопросы по договору</t>
  </si>
  <si>
    <t>длительность договора (количество месяцев обслуживания)</t>
  </si>
  <si>
    <t>нужен ли визит регистрация?
(Есть ли новое оборудование в договоре?)</t>
  </si>
  <si>
    <t>предусмотрена ли работа Сервис-Менеджера?</t>
  </si>
  <si>
    <t>Сервис-Менеджер является руководителем службы эксплуатации?</t>
  </si>
  <si>
    <t>кол-во площадок размещения оборудования</t>
  </si>
  <si>
    <t>кол-во площадок в Москве/наших филиалах</t>
  </si>
  <si>
    <t>кол-во площадок в 150 км от Москвы/нашего филиала</t>
  </si>
  <si>
    <t>кол-во региональных площадок (регионы России и СНГ)</t>
  </si>
  <si>
    <t>Время на дорогу до площадки заказчика</t>
  </si>
  <si>
    <t>Месторасположение площадки</t>
  </si>
  <si>
    <t>Москва или город с филиалом</t>
  </si>
  <si>
    <t>150 км от Москвы или города с филиалом</t>
  </si>
  <si>
    <t>регионы России и СНГ</t>
  </si>
  <si>
    <t>Трудозатраты по категориям</t>
  </si>
  <si>
    <t>Учетная группа/ категория</t>
  </si>
  <si>
    <t>Инженерный отдел/ Мл.Специалист</t>
  </si>
  <si>
    <t>Инженерный отдел/ Специалист</t>
  </si>
  <si>
    <t>Инженерный отдел/ Вед.Специалист</t>
  </si>
  <si>
    <t>Сервис-менеджеры/ Специалист</t>
  </si>
  <si>
    <t>Сервис-менеджеры/ Эксперт</t>
  </si>
  <si>
    <t>ЭГ</t>
  </si>
  <si>
    <t>Итого</t>
  </si>
  <si>
    <t>итого</t>
  </si>
  <si>
    <t>нет</t>
  </si>
  <si>
    <t>да</t>
  </si>
  <si>
    <t>ч/д</t>
  </si>
  <si>
    <t>Ставка</t>
  </si>
  <si>
    <t>Занятость специалистов в работах</t>
  </si>
  <si>
    <t>Мл.спец.</t>
  </si>
  <si>
    <t>обязательно указать для каждого расчета</t>
  </si>
  <si>
    <t>указать "да" или "нет"</t>
  </si>
  <si>
    <t>Т/з</t>
  </si>
  <si>
    <t>Спец.</t>
  </si>
  <si>
    <t>Себестоимость</t>
  </si>
  <si>
    <t>https://databus.jet.su/</t>
  </si>
  <si>
    <t>Вед.спец</t>
  </si>
  <si>
    <t>Эксперт</t>
  </si>
  <si>
    <t>нормативы трудозатрат</t>
  </si>
  <si>
    <t>Кол-во оборудования и ПО</t>
  </si>
  <si>
    <t>0-10</t>
  </si>
  <si>
    <t>Москва</t>
  </si>
  <si>
    <t>кол-во</t>
  </si>
  <si>
    <t>до 150 км</t>
  </si>
  <si>
    <t>21-50</t>
  </si>
  <si>
    <t>Россия/СНГ</t>
  </si>
  <si>
    <t>50+</t>
  </si>
  <si>
    <t>среднее кол-во
аварий в год,
требующих выезда</t>
  </si>
  <si>
    <t>на объект</t>
  </si>
  <si>
    <t>комментарий</t>
  </si>
  <si>
    <t>разовый визит</t>
  </si>
  <si>
    <t>без разъездов</t>
  </si>
  <si>
    <t>по каждой аварии</t>
  </si>
  <si>
    <r>
      <t xml:space="preserve">сколько предусмотрено профилактических визитов </t>
    </r>
    <r>
      <rPr>
        <sz val="10"/>
        <color rgb="FFFF0000"/>
        <rFont val="Arial"/>
        <family val="2"/>
        <charset val="204"/>
      </rPr>
      <t>в течение договора?</t>
    </r>
  </si>
  <si>
    <t>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</si>
</sst>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0.0%"/>
    <numFmt numFmtId="166" formatCode="#,##0.00&quot;₽&quot;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8FFA"/>
      <name val="Calibri"/>
      <family val="2"/>
      <charset val="204"/>
      <scheme val="minor"/>
    </font>
    <font>
      <b/>
      <sz val="12"/>
      <color rgb="FF008FFA"/>
      <name val="Arial"/>
      <family val="2"/>
      <charset val="204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9FCF"/>
        <bgColor indexed="64"/>
      </patternFill>
    </fill>
    <fill>
      <patternFill patternType="solid">
        <fgColor rgb="FF00D661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2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9" fontId="7" fillId="0" borderId="0" xfId="0" applyNumberFormat="1" applyFont="1" applyAlignment="1">
      <alignment wrapText="1"/>
    </xf>
    <xf numFmtId="9" fontId="5" fillId="0" borderId="0" xfId="0" applyNumberFormat="1" applyFont="1" applyAlignment="1">
      <alignment wrapText="1"/>
    </xf>
    <xf numFmtId="9" fontId="0" fillId="0" borderId="0" xfId="0" applyNumberFormat="1" applyAlignment="1">
      <alignment wrapText="1"/>
    </xf>
    <xf numFmtId="9" fontId="4" fillId="0" borderId="0" xfId="0" applyNumberFormat="1" applyFont="1" applyAlignment="1">
      <alignment wrapText="1"/>
    </xf>
    <xf numFmtId="9" fontId="6" fillId="0" borderId="0" xfId="0" applyNumberFormat="1" applyFont="1" applyAlignment="1">
      <alignment wrapText="1"/>
    </xf>
    <xf numFmtId="0" fontId="8" fillId="0" borderId="0" xfId="0" applyFont="1"/>
    <xf numFmtId="0" fontId="8" fillId="0" borderId="11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14" xfId="0" applyFont="1" applyBorder="1" applyAlignment="1">
      <alignment wrapText="1"/>
    </xf>
    <xf numFmtId="0" fontId="8" fillId="0" borderId="27" xfId="0" applyFont="1" applyBorder="1"/>
    <xf numFmtId="0" fontId="8" fillId="0" borderId="26" xfId="0" applyFont="1" applyBorder="1"/>
    <xf numFmtId="0" fontId="8" fillId="0" borderId="28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0" fillId="0" borderId="20" xfId="0" applyFont="1" applyBorder="1"/>
    <xf numFmtId="0" fontId="1" fillId="0" borderId="0" xfId="0" applyFont="1"/>
    <xf numFmtId="0" fontId="4" fillId="0" borderId="14" xfId="0" applyFont="1" applyBorder="1"/>
    <xf numFmtId="0" fontId="10" fillId="0" borderId="21" xfId="0" applyFont="1" applyBorder="1"/>
    <xf numFmtId="0" fontId="4" fillId="0" borderId="30" xfId="0" applyFont="1" applyBorder="1"/>
    <xf numFmtId="0" fontId="4" fillId="0" borderId="31" xfId="0" applyFont="1" applyBorder="1"/>
    <xf numFmtId="0" fontId="10" fillId="0" borderId="32" xfId="0" applyFont="1" applyBorder="1"/>
    <xf numFmtId="0" fontId="4" fillId="0" borderId="0" xfId="0" applyFont="1"/>
    <xf numFmtId="0" fontId="8" fillId="0" borderId="36" xfId="0" applyFont="1" applyBorder="1"/>
    <xf numFmtId="0" fontId="4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37" xfId="0" applyFont="1" applyBorder="1"/>
    <xf numFmtId="0" fontId="10" fillId="0" borderId="42" xfId="0" applyFont="1" applyBorder="1"/>
    <xf numFmtId="0" fontId="11" fillId="0" borderId="11" xfId="0" applyFont="1" applyBorder="1"/>
    <xf numFmtId="0" fontId="11" fillId="0" borderId="0" xfId="0" applyFont="1"/>
    <xf numFmtId="0" fontId="3" fillId="0" borderId="14" xfId="0" applyFont="1" applyBorder="1"/>
    <xf numFmtId="0" fontId="10" fillId="0" borderId="16" xfId="0" applyFont="1" applyBorder="1" applyAlignment="1">
      <alignment horizontal="center"/>
    </xf>
    <xf numFmtId="0" fontId="14" fillId="3" borderId="5" xfId="0" applyFont="1" applyFill="1" applyBorder="1"/>
    <xf numFmtId="0" fontId="12" fillId="3" borderId="0" xfId="0" applyFont="1" applyFill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8" fillId="0" borderId="45" xfId="0" applyFont="1" applyBorder="1"/>
    <xf numFmtId="0" fontId="8" fillId="0" borderId="1" xfId="0" applyFont="1" applyBorder="1" applyAlignment="1">
      <alignment horizontal="center"/>
    </xf>
    <xf numFmtId="0" fontId="8" fillId="0" borderId="49" xfId="0" applyFont="1" applyBorder="1"/>
    <xf numFmtId="0" fontId="8" fillId="0" borderId="49" xfId="0" applyFont="1" applyBorder="1" applyAlignment="1">
      <alignment horizontal="center"/>
    </xf>
    <xf numFmtId="0" fontId="8" fillId="0" borderId="50" xfId="0" applyFont="1" applyBorder="1"/>
    <xf numFmtId="0" fontId="8" fillId="0" borderId="51" xfId="0" applyFont="1" applyBorder="1"/>
    <xf numFmtId="0" fontId="8" fillId="0" borderId="52" xfId="0" applyFont="1" applyBorder="1"/>
    <xf numFmtId="0" fontId="8" fillId="0" borderId="47" xfId="0" applyFont="1" applyBorder="1"/>
    <xf numFmtId="0" fontId="8" fillId="0" borderId="47" xfId="0" applyFont="1" applyBorder="1" applyAlignment="1">
      <alignment horizontal="center"/>
    </xf>
    <xf numFmtId="0" fontId="4" fillId="0" borderId="3" xfId="0" applyFont="1" applyBorder="1"/>
    <xf numFmtId="0" fontId="10" fillId="0" borderId="28" xfId="0" applyFont="1" applyBorder="1"/>
    <xf numFmtId="0" fontId="4" fillId="0" borderId="36" xfId="0" applyFont="1" applyBorder="1"/>
    <xf numFmtId="0" fontId="4" fillId="0" borderId="42" xfId="0" applyFont="1" applyBorder="1"/>
    <xf numFmtId="0" fontId="4" fillId="0" borderId="43" xfId="0" applyFont="1" applyBorder="1"/>
    <xf numFmtId="0" fontId="8" fillId="5" borderId="51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8" fillId="5" borderId="52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5" fontId="8" fillId="5" borderId="39" xfId="0" applyNumberFormat="1" applyFont="1" applyFill="1" applyBorder="1" applyAlignment="1">
      <alignment horizontal="center"/>
    </xf>
    <xf numFmtId="165" fontId="8" fillId="5" borderId="40" xfId="0" applyNumberFormat="1" applyFont="1" applyFill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165" fontId="8" fillId="5" borderId="22" xfId="0" applyNumberFormat="1" applyFont="1" applyFill="1" applyBorder="1" applyAlignment="1">
      <alignment horizontal="center"/>
    </xf>
    <xf numFmtId="165" fontId="8" fillId="5" borderId="15" xfId="0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5" fontId="8" fillId="5" borderId="24" xfId="0" applyNumberFormat="1" applyFont="1" applyFill="1" applyBorder="1" applyAlignment="1">
      <alignment horizontal="center"/>
    </xf>
    <xf numFmtId="165" fontId="8" fillId="5" borderId="18" xfId="0" applyNumberFormat="1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9" fontId="8" fillId="5" borderId="54" xfId="1" applyFont="1" applyFill="1" applyBorder="1" applyAlignment="1">
      <alignment horizontal="center"/>
    </xf>
    <xf numFmtId="9" fontId="8" fillId="5" borderId="35" xfId="1" applyFont="1" applyFill="1" applyBorder="1" applyAlignment="1">
      <alignment horizontal="center"/>
    </xf>
    <xf numFmtId="9" fontId="8" fillId="5" borderId="36" xfId="1" applyFont="1" applyFill="1" applyBorder="1" applyAlignment="1">
      <alignment horizontal="center"/>
    </xf>
    <xf numFmtId="9" fontId="8" fillId="5" borderId="34" xfId="1" applyFont="1" applyFill="1" applyBorder="1" applyAlignment="1">
      <alignment horizontal="center"/>
    </xf>
    <xf numFmtId="9" fontId="8" fillId="5" borderId="49" xfId="1" applyFont="1" applyFill="1" applyBorder="1" applyAlignment="1">
      <alignment horizontal="center"/>
    </xf>
    <xf numFmtId="9" fontId="8" fillId="5" borderId="48" xfId="1" applyFont="1" applyFill="1" applyBorder="1" applyAlignment="1">
      <alignment horizontal="center"/>
    </xf>
    <xf numFmtId="9" fontId="8" fillId="5" borderId="1" xfId="1" applyFont="1" applyFill="1" applyBorder="1" applyAlignment="1">
      <alignment horizontal="center"/>
    </xf>
    <xf numFmtId="9" fontId="8" fillId="5" borderId="33" xfId="1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0" fontId="4" fillId="7" borderId="38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/>
    <xf numFmtId="0" fontId="13" fillId="2" borderId="0" xfId="0" applyFont="1" applyFill="1"/>
    <xf numFmtId="0" fontId="18" fillId="2" borderId="0" xfId="0" applyFont="1" applyFill="1"/>
    <xf numFmtId="9" fontId="8" fillId="5" borderId="40" xfId="1" applyFont="1" applyFill="1" applyBorder="1" applyAlignment="1">
      <alignment horizontal="center"/>
    </xf>
    <xf numFmtId="9" fontId="8" fillId="5" borderId="41" xfId="1" applyFont="1" applyFill="1" applyBorder="1" applyAlignment="1">
      <alignment horizontal="center"/>
    </xf>
    <xf numFmtId="9" fontId="8" fillId="5" borderId="15" xfId="1" applyFont="1" applyFill="1" applyBorder="1" applyAlignment="1">
      <alignment horizontal="center"/>
    </xf>
    <xf numFmtId="9" fontId="8" fillId="5" borderId="23" xfId="1" applyFont="1" applyFill="1" applyBorder="1" applyAlignment="1">
      <alignment horizontal="center"/>
    </xf>
    <xf numFmtId="9" fontId="8" fillId="5" borderId="18" xfId="1" applyFont="1" applyFill="1" applyBorder="1" applyAlignment="1">
      <alignment horizontal="center"/>
    </xf>
    <xf numFmtId="9" fontId="8" fillId="5" borderId="25" xfId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4" fillId="8" borderId="0" xfId="0" applyNumberFormat="1" applyFont="1" applyFill="1" applyAlignment="1">
      <alignment wrapText="1"/>
    </xf>
    <xf numFmtId="0" fontId="4" fillId="8" borderId="0" xfId="0" applyFont="1" applyFill="1" applyAlignment="1">
      <alignment wrapText="1"/>
    </xf>
    <xf numFmtId="164" fontId="4" fillId="8" borderId="0" xfId="0" applyNumberFormat="1" applyFont="1" applyFill="1" applyAlignment="1">
      <alignment wrapText="1"/>
    </xf>
    <xf numFmtId="0" fontId="9" fillId="0" borderId="1" xfId="0" applyFont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166" fontId="12" fillId="3" borderId="0" xfId="0" applyNumberFormat="1" applyFont="1" applyFill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6" borderId="4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24" sqref="C24"/>
    </sheetView>
  </sheetViews>
  <sheetFormatPr defaultColWidth="8.7109375" defaultRowHeight="12.75" x14ac:dyDescent="0.2"/>
  <cols>
    <col min="1" max="1" width="13.5703125" style="1" customWidth="1"/>
    <col min="2" max="2" width="12.28515625" style="2" bestFit="1" customWidth="1"/>
    <col min="3" max="3" width="74.5703125" style="2" customWidth="1"/>
    <col min="4" max="4" width="12.5703125" style="2" customWidth="1"/>
    <col min="5" max="6" width="12.5703125" style="3" customWidth="1"/>
    <col min="7" max="7" width="8.7109375" style="20"/>
    <col min="8" max="8" width="12.140625" style="2" customWidth="1"/>
    <col min="9" max="10" width="9.7109375" style="3" bestFit="1" customWidth="1"/>
    <col min="11" max="16384" width="8.7109375" style="2"/>
  </cols>
  <sheetData>
    <row r="1" spans="1:10" s="14" customFormat="1" ht="63.75" x14ac:dyDescent="0.2">
      <c r="A1" s="13" t="s">
        <v>56</v>
      </c>
      <c r="C1" s="17" t="s">
        <v>64</v>
      </c>
      <c r="D1" s="15" t="s">
        <v>65</v>
      </c>
      <c r="E1" s="16">
        <v>38135</v>
      </c>
      <c r="F1" s="16"/>
      <c r="G1" s="18"/>
      <c r="I1" s="16"/>
      <c r="J1" s="16"/>
    </row>
    <row r="2" spans="1:10" s="14" customFormat="1" ht="25.5" x14ac:dyDescent="0.2">
      <c r="A2" s="13" t="s">
        <v>57</v>
      </c>
      <c r="E2" s="16"/>
      <c r="F2" s="16"/>
      <c r="G2" s="18"/>
      <c r="I2" s="16"/>
      <c r="J2" s="16"/>
    </row>
    <row r="3" spans="1:10" s="14" customFormat="1" x14ac:dyDescent="0.2">
      <c r="A3" s="13" t="s">
        <v>58</v>
      </c>
      <c r="B3" s="14" t="s">
        <v>2</v>
      </c>
      <c r="E3" s="16"/>
      <c r="F3" s="16"/>
      <c r="G3" s="18"/>
      <c r="I3" s="16"/>
      <c r="J3" s="16"/>
    </row>
    <row r="4" spans="1:10" s="8" customFormat="1" x14ac:dyDescent="0.2">
      <c r="A4" s="7"/>
      <c r="E4" s="9"/>
      <c r="F4" s="9"/>
      <c r="G4" s="19"/>
      <c r="I4" s="9"/>
      <c r="J4" s="9"/>
    </row>
    <row r="5" spans="1:10" x14ac:dyDescent="0.2">
      <c r="A5" s="149" t="s">
        <v>50</v>
      </c>
      <c r="B5" s="150" t="s">
        <v>51</v>
      </c>
      <c r="C5" s="150" t="s">
        <v>52</v>
      </c>
      <c r="D5" s="150" t="s">
        <v>53</v>
      </c>
      <c r="E5" s="151" t="s">
        <v>54</v>
      </c>
      <c r="F5" s="151" t="s">
        <v>55</v>
      </c>
    </row>
    <row r="6" spans="1:10" s="5" customFormat="1" x14ac:dyDescent="0.2">
      <c r="A6" s="4">
        <v>1</v>
      </c>
      <c r="C6" s="5" t="s">
        <v>0</v>
      </c>
      <c r="E6" s="6"/>
      <c r="F6" s="6"/>
      <c r="G6" s="21"/>
      <c r="I6" s="6"/>
      <c r="J6" s="6"/>
    </row>
    <row r="7" spans="1:10" s="11" customFormat="1" x14ac:dyDescent="0.2">
      <c r="A7" s="10" t="s">
        <v>37</v>
      </c>
      <c r="C7" s="11" t="s">
        <v>1</v>
      </c>
      <c r="E7" s="12"/>
      <c r="F7" s="12"/>
      <c r="G7" s="22"/>
      <c r="I7" s="12"/>
      <c r="J7" s="12"/>
    </row>
    <row r="8" spans="1:10" x14ac:dyDescent="0.2">
      <c r="A8" s="1" t="s">
        <v>38</v>
      </c>
      <c r="B8" s="2" t="s">
        <v>3</v>
      </c>
      <c r="C8" s="2" t="s">
        <v>20</v>
      </c>
      <c r="D8" s="2">
        <v>1</v>
      </c>
      <c r="E8" s="3">
        <v>2800</v>
      </c>
      <c r="F8" s="3">
        <v>2800</v>
      </c>
    </row>
    <row r="9" spans="1:10" x14ac:dyDescent="0.2">
      <c r="A9" s="1" t="s">
        <v>39</v>
      </c>
      <c r="B9" s="2" t="s">
        <v>4</v>
      </c>
      <c r="C9" s="2" t="s">
        <v>21</v>
      </c>
      <c r="D9" s="2">
        <v>2</v>
      </c>
      <c r="E9" s="3">
        <v>380</v>
      </c>
      <c r="F9" s="3">
        <v>760</v>
      </c>
    </row>
    <row r="10" spans="1:10" ht="25.5" x14ac:dyDescent="0.2">
      <c r="A10" s="1" t="s">
        <v>40</v>
      </c>
      <c r="B10" s="2" t="s">
        <v>5</v>
      </c>
      <c r="C10" s="2" t="s">
        <v>22</v>
      </c>
      <c r="D10" s="2">
        <v>2</v>
      </c>
      <c r="E10" s="3">
        <v>7200</v>
      </c>
      <c r="F10" s="3">
        <v>14400</v>
      </c>
    </row>
    <row r="11" spans="1:10" x14ac:dyDescent="0.2">
      <c r="A11" s="1" t="s">
        <v>41</v>
      </c>
      <c r="B11" s="2" t="s">
        <v>6</v>
      </c>
      <c r="C11" s="2" t="s">
        <v>23</v>
      </c>
      <c r="D11" s="2">
        <v>24</v>
      </c>
      <c r="E11" s="3">
        <v>390</v>
      </c>
      <c r="F11" s="3">
        <v>9360</v>
      </c>
    </row>
    <row r="12" spans="1:10" x14ac:dyDescent="0.2">
      <c r="A12" s="1" t="s">
        <v>42</v>
      </c>
      <c r="B12" s="2" t="s">
        <v>7</v>
      </c>
      <c r="C12" s="2" t="s">
        <v>24</v>
      </c>
      <c r="D12" s="2">
        <v>2</v>
      </c>
      <c r="E12" s="3">
        <v>520</v>
      </c>
      <c r="F12" s="3">
        <v>1040</v>
      </c>
    </row>
    <row r="13" spans="1:10" ht="25.5" x14ac:dyDescent="0.2">
      <c r="A13" s="1" t="s">
        <v>43</v>
      </c>
      <c r="B13" s="2" t="s">
        <v>8</v>
      </c>
      <c r="C13" s="2" t="s">
        <v>25</v>
      </c>
      <c r="D13" s="2">
        <v>1</v>
      </c>
      <c r="E13" s="3">
        <v>820</v>
      </c>
      <c r="F13" s="3">
        <v>820</v>
      </c>
    </row>
    <row r="14" spans="1:10" x14ac:dyDescent="0.2">
      <c r="A14" s="1" t="s">
        <v>44</v>
      </c>
      <c r="B14" s="2" t="s">
        <v>9</v>
      </c>
      <c r="C14" s="2" t="s">
        <v>26</v>
      </c>
      <c r="D14" s="2">
        <v>1</v>
      </c>
      <c r="E14" s="3">
        <v>190</v>
      </c>
      <c r="F14" s="3">
        <v>190</v>
      </c>
    </row>
    <row r="15" spans="1:10" x14ac:dyDescent="0.2">
      <c r="A15" s="1" t="s">
        <v>45</v>
      </c>
      <c r="B15" s="2" t="s">
        <v>10</v>
      </c>
      <c r="C15" s="2" t="s">
        <v>27</v>
      </c>
      <c r="D15" s="2">
        <v>2</v>
      </c>
      <c r="E15" s="3">
        <v>200</v>
      </c>
      <c r="F15" s="3">
        <v>400</v>
      </c>
    </row>
    <row r="16" spans="1:10" ht="38.25" x14ac:dyDescent="0.2">
      <c r="A16" s="1" t="s">
        <v>46</v>
      </c>
      <c r="B16" s="2" t="s">
        <v>11</v>
      </c>
      <c r="C16" s="2" t="s">
        <v>28</v>
      </c>
      <c r="D16" s="2">
        <v>4</v>
      </c>
      <c r="E16" s="3">
        <v>2000</v>
      </c>
      <c r="F16" s="3">
        <v>8000</v>
      </c>
    </row>
    <row r="17" spans="1:6" x14ac:dyDescent="0.2">
      <c r="A17" s="1" t="s">
        <v>47</v>
      </c>
      <c r="B17" s="2" t="s">
        <v>12</v>
      </c>
      <c r="C17" s="2" t="s">
        <v>29</v>
      </c>
      <c r="D17" s="2">
        <v>1</v>
      </c>
      <c r="E17" s="3">
        <v>13</v>
      </c>
      <c r="F17" s="3">
        <v>13</v>
      </c>
    </row>
    <row r="18" spans="1:6" x14ac:dyDescent="0.2">
      <c r="A18" s="1" t="s">
        <v>48</v>
      </c>
      <c r="B18" s="2" t="s">
        <v>13</v>
      </c>
      <c r="C18" s="2" t="s">
        <v>30</v>
      </c>
      <c r="D18" s="2">
        <v>4</v>
      </c>
      <c r="E18" s="3">
        <v>35</v>
      </c>
      <c r="F18" s="3">
        <v>140</v>
      </c>
    </row>
    <row r="19" spans="1:6" x14ac:dyDescent="0.2">
      <c r="A19" s="1" t="s">
        <v>49</v>
      </c>
      <c r="B19" s="2" t="s">
        <v>14</v>
      </c>
      <c r="C19" s="2" t="s">
        <v>31</v>
      </c>
      <c r="D19" s="2">
        <v>2</v>
      </c>
      <c r="E19" s="3">
        <v>3</v>
      </c>
      <c r="F19" s="3">
        <v>6</v>
      </c>
    </row>
    <row r="20" spans="1:6" ht="25.5" x14ac:dyDescent="0.2">
      <c r="A20" s="1" t="s">
        <v>59</v>
      </c>
      <c r="B20" s="2" t="s">
        <v>15</v>
      </c>
      <c r="C20" s="2" t="s">
        <v>32</v>
      </c>
      <c r="D20" s="2">
        <v>2</v>
      </c>
      <c r="E20" s="3">
        <v>16</v>
      </c>
      <c r="F20" s="3">
        <v>32</v>
      </c>
    </row>
    <row r="21" spans="1:6" x14ac:dyDescent="0.2">
      <c r="A21" s="1" t="s">
        <v>60</v>
      </c>
      <c r="B21" s="2" t="s">
        <v>16</v>
      </c>
      <c r="C21" s="2" t="s">
        <v>33</v>
      </c>
      <c r="D21" s="2">
        <v>1</v>
      </c>
      <c r="E21" s="3">
        <v>80</v>
      </c>
      <c r="F21" s="3">
        <v>80</v>
      </c>
    </row>
    <row r="22" spans="1:6" x14ac:dyDescent="0.2">
      <c r="A22" s="1" t="s">
        <v>61</v>
      </c>
      <c r="B22" s="2" t="s">
        <v>17</v>
      </c>
      <c r="C22" s="2" t="s">
        <v>34</v>
      </c>
      <c r="D22" s="2">
        <v>1</v>
      </c>
      <c r="E22" s="3">
        <v>30</v>
      </c>
      <c r="F22" s="3">
        <v>30</v>
      </c>
    </row>
    <row r="23" spans="1:6" ht="25.5" x14ac:dyDescent="0.2">
      <c r="A23" s="1" t="s">
        <v>62</v>
      </c>
      <c r="B23" s="2" t="s">
        <v>18</v>
      </c>
      <c r="C23" s="2" t="s">
        <v>35</v>
      </c>
      <c r="D23" s="2">
        <v>2</v>
      </c>
      <c r="E23" s="3">
        <v>20</v>
      </c>
      <c r="F23" s="3">
        <v>40</v>
      </c>
    </row>
    <row r="24" spans="1:6" ht="22.5" customHeight="1" x14ac:dyDescent="0.2">
      <c r="A24" s="1" t="s">
        <v>63</v>
      </c>
      <c r="B24" s="2" t="s">
        <v>19</v>
      </c>
      <c r="C24" s="2" t="s">
        <v>36</v>
      </c>
      <c r="D24" s="2">
        <v>2</v>
      </c>
      <c r="E24" s="3">
        <v>12</v>
      </c>
      <c r="F24" s="3">
        <v>24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7"/>
  <sheetViews>
    <sheetView topLeftCell="A28" zoomScale="85" zoomScaleNormal="85" workbookViewId="0">
      <selection activeCell="B36" sqref="B36"/>
    </sheetView>
  </sheetViews>
  <sheetFormatPr defaultRowHeight="12.75" x14ac:dyDescent="0.2"/>
  <cols>
    <col min="1" max="1" width="6.28515625" style="23" customWidth="1"/>
    <col min="2" max="2" width="6.85546875" style="23" customWidth="1"/>
    <col min="3" max="3" width="65.28515625" style="23" customWidth="1"/>
    <col min="4" max="4" width="11.85546875" style="23" customWidth="1"/>
    <col min="5" max="7" width="11.5703125" style="23" customWidth="1"/>
    <col min="8" max="8" width="0" style="23" hidden="1" customWidth="1"/>
    <col min="9" max="12" width="13.5703125" style="23" customWidth="1"/>
    <col min="13" max="13" width="16.42578125" style="23" customWidth="1"/>
  </cols>
  <sheetData>
    <row r="1" spans="1:13" s="128" customFormat="1" ht="18" x14ac:dyDescent="0.25">
      <c r="A1" s="154" t="s">
        <v>66</v>
      </c>
      <c r="B1" s="154"/>
      <c r="C1" s="125" t="s">
        <v>82</v>
      </c>
      <c r="D1" s="126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28" customFormat="1" ht="18.75" x14ac:dyDescent="0.3">
      <c r="A2" s="126"/>
      <c r="B2" s="126"/>
      <c r="C2" s="125" t="s">
        <v>83</v>
      </c>
      <c r="D2" s="124" t="s">
        <v>129</v>
      </c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3.5" thickBot="1" x14ac:dyDescent="0.25"/>
    <row r="4" spans="1:13" s="35" customFormat="1" x14ac:dyDescent="0.2">
      <c r="A4" s="31"/>
      <c r="B4" s="32"/>
      <c r="C4" s="33"/>
      <c r="D4" s="34"/>
      <c r="E4" s="166" t="s">
        <v>136</v>
      </c>
      <c r="F4" s="167"/>
      <c r="G4" s="167"/>
      <c r="H4" s="168"/>
      <c r="I4" s="172" t="s">
        <v>146</v>
      </c>
      <c r="J4" s="173"/>
      <c r="K4" s="173"/>
      <c r="L4" s="174"/>
      <c r="M4" s="34" t="s">
        <v>157</v>
      </c>
    </row>
    <row r="5" spans="1:13" s="35" customFormat="1" ht="13.5" thickBot="1" x14ac:dyDescent="0.25">
      <c r="A5" s="36" t="s">
        <v>67</v>
      </c>
      <c r="B5" s="38" t="s">
        <v>80</v>
      </c>
      <c r="C5" s="39" t="s">
        <v>84</v>
      </c>
      <c r="D5" s="40"/>
      <c r="E5" s="169"/>
      <c r="F5" s="170"/>
      <c r="G5" s="170"/>
      <c r="H5" s="171"/>
      <c r="I5" s="175" t="s">
        <v>147</v>
      </c>
      <c r="J5" s="176"/>
      <c r="K5" s="176"/>
      <c r="L5" s="177"/>
      <c r="M5" s="37"/>
    </row>
    <row r="6" spans="1:13" s="35" customFormat="1" ht="13.5" thickBot="1" x14ac:dyDescent="0.25">
      <c r="A6" s="67" t="s">
        <v>68</v>
      </c>
      <c r="B6" s="70"/>
      <c r="C6" s="71"/>
      <c r="D6" s="135" t="s">
        <v>130</v>
      </c>
      <c r="E6" s="136" t="s">
        <v>137</v>
      </c>
      <c r="F6" s="136" t="s">
        <v>141</v>
      </c>
      <c r="G6" s="136" t="s">
        <v>144</v>
      </c>
      <c r="H6" s="136" t="s">
        <v>145</v>
      </c>
      <c r="I6" s="137" t="s">
        <v>148</v>
      </c>
      <c r="J6" s="138" t="s">
        <v>162</v>
      </c>
      <c r="K6" s="139" t="s">
        <v>152</v>
      </c>
      <c r="L6" s="140" t="s">
        <v>154</v>
      </c>
      <c r="M6" s="68"/>
    </row>
    <row r="7" spans="1:13" ht="12" customHeight="1" x14ac:dyDescent="0.2">
      <c r="A7" s="62">
        <v>1</v>
      </c>
      <c r="B7" s="42" t="s">
        <v>81</v>
      </c>
      <c r="C7" s="69" t="s">
        <v>85</v>
      </c>
      <c r="D7" s="141">
        <f>(IF(D$37/D44&lt;=0,0,IF(D$37/D44&lt;=10,I7,IF(D$37/D44&lt;=20,J7,IF(D$37/D44&lt;=50,K7,L7))))*D44+D45*D51+D46*D52+D47*D53)*IF(D40="да",1,0)</f>
        <v>0</v>
      </c>
      <c r="E7" s="101">
        <v>0</v>
      </c>
      <c r="F7" s="102">
        <v>0.79</v>
      </c>
      <c r="G7" s="103">
        <v>0.21</v>
      </c>
      <c r="H7" s="104">
        <v>0</v>
      </c>
      <c r="I7" s="76">
        <v>0.16</v>
      </c>
      <c r="J7" s="77">
        <v>0.4</v>
      </c>
      <c r="K7" s="78">
        <v>0.8</v>
      </c>
      <c r="L7" s="79">
        <v>1.6</v>
      </c>
      <c r="M7" s="29" t="s">
        <v>158</v>
      </c>
    </row>
    <row r="8" spans="1:13" ht="12" hidden="1" customHeight="1" x14ac:dyDescent="0.2">
      <c r="A8" s="60"/>
      <c r="B8" s="44" t="s">
        <v>81</v>
      </c>
      <c r="C8" s="43"/>
      <c r="D8" s="142"/>
      <c r="E8" s="105"/>
      <c r="F8" s="106"/>
      <c r="G8" s="107"/>
      <c r="H8" s="108"/>
      <c r="I8" s="61"/>
      <c r="J8" s="80"/>
      <c r="K8" s="59"/>
      <c r="L8" s="66"/>
      <c r="M8" s="28"/>
    </row>
    <row r="9" spans="1:13" ht="12" customHeight="1" x14ac:dyDescent="0.2">
      <c r="A9" s="60">
        <v>2</v>
      </c>
      <c r="B9" s="44" t="s">
        <v>81</v>
      </c>
      <c r="C9" s="43" t="s">
        <v>86</v>
      </c>
      <c r="D9" s="142">
        <f>IF(D$37&lt;=0,0,IF(D$37&lt;=10,I9,IF(D$37&lt;=20,J9,IF(D$37&lt;=50,K9,L9))))*D39/12</f>
        <v>0</v>
      </c>
      <c r="E9" s="105">
        <v>0.16</v>
      </c>
      <c r="F9" s="106">
        <v>0.21</v>
      </c>
      <c r="G9" s="107">
        <v>0.63</v>
      </c>
      <c r="H9" s="108">
        <v>7.0000000000000007E-2</v>
      </c>
      <c r="I9" s="61">
        <v>1.6</v>
      </c>
      <c r="J9" s="80">
        <v>2.8</v>
      </c>
      <c r="K9" s="59">
        <v>4.4000000000000004</v>
      </c>
      <c r="L9" s="66">
        <v>5.6</v>
      </c>
      <c r="M9" s="28" t="s">
        <v>159</v>
      </c>
    </row>
    <row r="10" spans="1:13" ht="12" customHeight="1" x14ac:dyDescent="0.2">
      <c r="A10" s="60">
        <v>3</v>
      </c>
      <c r="B10" s="44" t="s">
        <v>81</v>
      </c>
      <c r="C10" s="178" t="s">
        <v>87</v>
      </c>
      <c r="D10" s="178"/>
      <c r="E10" s="178"/>
      <c r="F10" s="178"/>
      <c r="G10" s="178"/>
      <c r="H10" s="178"/>
      <c r="I10" s="44"/>
      <c r="J10" s="44"/>
      <c r="K10" s="44"/>
      <c r="L10" s="65"/>
      <c r="M10" s="28"/>
    </row>
    <row r="11" spans="1:13" ht="12" customHeight="1" x14ac:dyDescent="0.2">
      <c r="A11" s="60" t="s">
        <v>69</v>
      </c>
      <c r="B11" s="44" t="s">
        <v>81</v>
      </c>
      <c r="C11" s="44" t="s">
        <v>88</v>
      </c>
      <c r="D11" s="142">
        <f>M$37*I11*D39/12</f>
        <v>0</v>
      </c>
      <c r="E11" s="105">
        <v>1</v>
      </c>
      <c r="F11" s="106">
        <v>0</v>
      </c>
      <c r="G11" s="107">
        <v>0</v>
      </c>
      <c r="H11" s="108">
        <v>0</v>
      </c>
      <c r="I11" s="156">
        <v>0.1</v>
      </c>
      <c r="J11" s="157"/>
      <c r="K11" s="157"/>
      <c r="L11" s="158"/>
      <c r="M11" s="28" t="s">
        <v>160</v>
      </c>
    </row>
    <row r="12" spans="1:13" ht="12" customHeight="1" x14ac:dyDescent="0.2">
      <c r="A12" s="60" t="s">
        <v>70</v>
      </c>
      <c r="B12" s="44" t="s">
        <v>81</v>
      </c>
      <c r="C12" s="44" t="s">
        <v>89</v>
      </c>
      <c r="D12" s="142">
        <f>M$37*I12*D39/12</f>
        <v>0</v>
      </c>
      <c r="E12" s="105">
        <v>1</v>
      </c>
      <c r="F12" s="106">
        <v>0</v>
      </c>
      <c r="G12" s="107">
        <v>0</v>
      </c>
      <c r="H12" s="108">
        <v>0</v>
      </c>
      <c r="I12" s="156">
        <v>0.35</v>
      </c>
      <c r="J12" s="157"/>
      <c r="K12" s="157"/>
      <c r="L12" s="158"/>
      <c r="M12" s="28" t="s">
        <v>160</v>
      </c>
    </row>
    <row r="13" spans="1:13" ht="12" customHeight="1" x14ac:dyDescent="0.2">
      <c r="A13" s="60" t="s">
        <v>71</v>
      </c>
      <c r="B13" s="44" t="s">
        <v>81</v>
      </c>
      <c r="C13" s="44" t="s">
        <v>90</v>
      </c>
      <c r="D13" s="142">
        <f>M$37*I13*D39/12</f>
        <v>0</v>
      </c>
      <c r="E13" s="105">
        <v>1</v>
      </c>
      <c r="F13" s="106">
        <v>0</v>
      </c>
      <c r="G13" s="107">
        <v>0</v>
      </c>
      <c r="H13" s="108">
        <v>0</v>
      </c>
      <c r="I13" s="156">
        <v>0.24</v>
      </c>
      <c r="J13" s="157"/>
      <c r="K13" s="157"/>
      <c r="L13" s="158"/>
      <c r="M13" s="28" t="s">
        <v>160</v>
      </c>
    </row>
    <row r="14" spans="1:13" ht="12" customHeight="1" x14ac:dyDescent="0.2">
      <c r="A14" s="60" t="s">
        <v>72</v>
      </c>
      <c r="B14" s="44" t="s">
        <v>81</v>
      </c>
      <c r="C14" s="44" t="s">
        <v>91</v>
      </c>
      <c r="D14" s="142">
        <f>IF(D37=0,0,SUMPRODUCT(K29:K36,L29:L36)*D53*D39/12)</f>
        <v>0</v>
      </c>
      <c r="E14" s="105">
        <f>IFERROR(SUMPRODUCT(E29:E36,M29:M36)/M37,0)</f>
        <v>0</v>
      </c>
      <c r="F14" s="106">
        <f>IFERROR(SUMPRODUCT(F29:F36,M29:M36)/M37,0)</f>
        <v>0</v>
      </c>
      <c r="G14" s="107">
        <f>IFERROR(SUMPRODUCT(G29:G36,M29:M36)/M37,0)</f>
        <v>0</v>
      </c>
      <c r="H14" s="108">
        <v>0</v>
      </c>
      <c r="I14" s="109"/>
      <c r="J14" s="110"/>
      <c r="K14" s="110"/>
      <c r="L14" s="111"/>
      <c r="M14" s="28" t="s">
        <v>160</v>
      </c>
    </row>
    <row r="15" spans="1:13" ht="12" customHeight="1" x14ac:dyDescent="0.2">
      <c r="A15" s="60" t="s">
        <v>73</v>
      </c>
      <c r="B15" s="44" t="s">
        <v>81</v>
      </c>
      <c r="C15" s="44" t="s">
        <v>92</v>
      </c>
      <c r="D15" s="142">
        <f>M$37*I15*D39/12</f>
        <v>0</v>
      </c>
      <c r="E15" s="105">
        <f>IFERROR(SUMPRODUCT(E29:E36,M29:M36)/M37,0)</f>
        <v>0</v>
      </c>
      <c r="F15" s="106">
        <f>IFERROR(SUMPRODUCT(F29:F36,M29:M36)/M37,0)</f>
        <v>0</v>
      </c>
      <c r="G15" s="107">
        <f>IFERROR(SUMPRODUCT(G29:G36,M29:M36)/M37,0)</f>
        <v>0</v>
      </c>
      <c r="H15" s="108">
        <v>0</v>
      </c>
      <c r="I15" s="156">
        <v>1.2</v>
      </c>
      <c r="J15" s="157"/>
      <c r="K15" s="157"/>
      <c r="L15" s="158"/>
      <c r="M15" s="28" t="s">
        <v>160</v>
      </c>
    </row>
    <row r="16" spans="1:13" ht="12" customHeight="1" x14ac:dyDescent="0.2">
      <c r="A16" s="60" t="s">
        <v>74</v>
      </c>
      <c r="B16" s="44" t="s">
        <v>81</v>
      </c>
      <c r="C16" s="44" t="s">
        <v>93</v>
      </c>
      <c r="D16" s="142">
        <f>M$37*I16*D39/12</f>
        <v>0</v>
      </c>
      <c r="E16" s="105">
        <f>IFERROR(SUMPRODUCT(E29:E36,M29:M36)/M37,0)</f>
        <v>0</v>
      </c>
      <c r="F16" s="106">
        <f>IFERROR(SUMPRODUCT(F29:F36,M29:M36)/M37,0)</f>
        <v>0</v>
      </c>
      <c r="G16" s="107">
        <f>IFERROR(SUMPRODUCT(G29:G36,M29:M36)/M37,0)</f>
        <v>0</v>
      </c>
      <c r="H16" s="108">
        <v>0</v>
      </c>
      <c r="I16" s="156">
        <v>0.1</v>
      </c>
      <c r="J16" s="157"/>
      <c r="K16" s="157"/>
      <c r="L16" s="158"/>
      <c r="M16" s="28" t="s">
        <v>160</v>
      </c>
    </row>
    <row r="17" spans="1:13" ht="12" customHeight="1" x14ac:dyDescent="0.2">
      <c r="A17" s="60">
        <v>4</v>
      </c>
      <c r="B17" s="44" t="s">
        <v>81</v>
      </c>
      <c r="C17" s="178" t="s">
        <v>94</v>
      </c>
      <c r="D17" s="178"/>
      <c r="E17" s="178"/>
      <c r="F17" s="178"/>
      <c r="G17" s="178"/>
      <c r="H17" s="178"/>
      <c r="I17" s="178"/>
      <c r="J17" s="44"/>
      <c r="K17" s="44"/>
      <c r="L17" s="65"/>
      <c r="M17" s="28"/>
    </row>
    <row r="18" spans="1:13" ht="12" customHeight="1" x14ac:dyDescent="0.2">
      <c r="A18" s="60" t="s">
        <v>75</v>
      </c>
      <c r="B18" s="44" t="s">
        <v>81</v>
      </c>
      <c r="C18" s="44" t="s">
        <v>88</v>
      </c>
      <c r="D18" s="142">
        <f>D43*I18</f>
        <v>0</v>
      </c>
      <c r="E18" s="105">
        <v>0</v>
      </c>
      <c r="F18" s="106">
        <v>0.28999999999999998</v>
      </c>
      <c r="G18" s="107">
        <v>0.71</v>
      </c>
      <c r="H18" s="108">
        <v>0</v>
      </c>
      <c r="I18" s="156">
        <v>0.08</v>
      </c>
      <c r="J18" s="157"/>
      <c r="K18" s="157"/>
      <c r="L18" s="158"/>
      <c r="M18" s="28"/>
    </row>
    <row r="19" spans="1:13" ht="12" customHeight="1" x14ac:dyDescent="0.2">
      <c r="A19" s="60" t="s">
        <v>76</v>
      </c>
      <c r="B19" s="44" t="s">
        <v>81</v>
      </c>
      <c r="C19" s="44" t="s">
        <v>95</v>
      </c>
      <c r="D19" s="142">
        <f>D44*D$43*IF(D$37/D44&lt;=0,0,IF(D$37/D44&lt;=10,I19,IF(D$37/D44&lt;=20,J19,IF(D$37/D44&lt;=50,K19,L19))))</f>
        <v>0</v>
      </c>
      <c r="E19" s="105">
        <v>0</v>
      </c>
      <c r="F19" s="106">
        <v>0.28999999999999998</v>
      </c>
      <c r="G19" s="107">
        <v>0.71</v>
      </c>
      <c r="H19" s="108">
        <v>0</v>
      </c>
      <c r="I19" s="61">
        <v>0.2</v>
      </c>
      <c r="J19" s="59">
        <v>0.4</v>
      </c>
      <c r="K19" s="59">
        <v>1</v>
      </c>
      <c r="L19" s="66">
        <v>2</v>
      </c>
      <c r="M19" s="28"/>
    </row>
    <row r="20" spans="1:13" ht="12" customHeight="1" x14ac:dyDescent="0.2">
      <c r="A20" s="60" t="s">
        <v>77</v>
      </c>
      <c r="B20" s="44" t="s">
        <v>81</v>
      </c>
      <c r="C20" s="44" t="s">
        <v>91</v>
      </c>
      <c r="D20" s="142">
        <f>D43*(D45*D51+D46*D52+D47*D53)</f>
        <v>0</v>
      </c>
      <c r="E20" s="105">
        <v>0</v>
      </c>
      <c r="F20" s="106">
        <v>0.28999999999999998</v>
      </c>
      <c r="G20" s="107">
        <v>0.71</v>
      </c>
      <c r="H20" s="108">
        <v>0</v>
      </c>
      <c r="I20" s="179"/>
      <c r="J20" s="180"/>
      <c r="K20" s="180"/>
      <c r="L20" s="181"/>
      <c r="M20" s="28"/>
    </row>
    <row r="21" spans="1:13" ht="12" customHeight="1" x14ac:dyDescent="0.2">
      <c r="A21" s="60" t="s">
        <v>78</v>
      </c>
      <c r="B21" s="44" t="s">
        <v>81</v>
      </c>
      <c r="C21" s="44" t="s">
        <v>96</v>
      </c>
      <c r="D21" s="142">
        <f>D44*D$43*IF(D$37/D44&lt;=0,0,IF(D$37/D44&lt;=10,I21,IF(D$37/D44&lt;=20,J21,IF(D$37/D44&lt;=50,K21,L21))))</f>
        <v>0</v>
      </c>
      <c r="E21" s="105">
        <v>0</v>
      </c>
      <c r="F21" s="106">
        <v>0.28999999999999998</v>
      </c>
      <c r="G21" s="107">
        <v>0.71</v>
      </c>
      <c r="H21" s="108">
        <v>0</v>
      </c>
      <c r="I21" s="61">
        <v>0.2</v>
      </c>
      <c r="J21" s="59">
        <v>0.6</v>
      </c>
      <c r="K21" s="59">
        <v>0.6</v>
      </c>
      <c r="L21" s="66">
        <v>1.6</v>
      </c>
      <c r="M21" s="28"/>
    </row>
    <row r="22" spans="1:13" ht="12" customHeight="1" x14ac:dyDescent="0.2">
      <c r="A22" s="60">
        <v>5</v>
      </c>
      <c r="B22" s="44" t="s">
        <v>81</v>
      </c>
      <c r="C22" s="43" t="s">
        <v>97</v>
      </c>
      <c r="D22" s="142">
        <f>20%*SUM(D7:D21)*IF(D41="да",1,0)</f>
        <v>0</v>
      </c>
      <c r="E22" s="105"/>
      <c r="F22" s="106"/>
      <c r="G22" s="107"/>
      <c r="H22" s="108"/>
      <c r="I22" s="109"/>
      <c r="J22" s="110"/>
      <c r="K22" s="110"/>
      <c r="L22" s="111"/>
      <c r="M22" s="28"/>
    </row>
    <row r="23" spans="1:13" ht="12" customHeight="1" thickBot="1" x14ac:dyDescent="0.25">
      <c r="A23" s="63"/>
      <c r="B23" s="64"/>
      <c r="C23" s="64"/>
      <c r="D23" s="58"/>
      <c r="E23" s="72"/>
      <c r="F23" s="73"/>
      <c r="G23" s="74"/>
      <c r="H23" s="75"/>
      <c r="I23" s="81"/>
      <c r="J23" s="82"/>
      <c r="K23" s="82"/>
      <c r="L23" s="83"/>
      <c r="M23" s="30"/>
    </row>
    <row r="24" spans="1:13" x14ac:dyDescent="0.2">
      <c r="D24" s="96">
        <f>SUM(D7:D21)</f>
        <v>0</v>
      </c>
    </row>
    <row r="26" spans="1:13" ht="16.5" thickBot="1" x14ac:dyDescent="0.3">
      <c r="C26" s="159" t="s">
        <v>98</v>
      </c>
      <c r="D26" s="159"/>
      <c r="E26" s="159"/>
      <c r="F26" s="159"/>
      <c r="G26" s="159"/>
      <c r="H26" s="159"/>
      <c r="I26" s="159"/>
      <c r="J26" s="159"/>
      <c r="K26" s="159"/>
      <c r="L26" s="159"/>
    </row>
    <row r="27" spans="1:13" s="35" customFormat="1" ht="39" customHeight="1" thickBot="1" x14ac:dyDescent="0.25">
      <c r="A27" s="41"/>
      <c r="B27" s="41"/>
      <c r="C27" s="41"/>
      <c r="D27" s="41"/>
      <c r="E27" s="160" t="s">
        <v>136</v>
      </c>
      <c r="F27" s="161"/>
      <c r="G27" s="161"/>
      <c r="H27" s="162"/>
      <c r="I27" s="146" t="s">
        <v>149</v>
      </c>
      <c r="J27" s="146" t="s">
        <v>151</v>
      </c>
      <c r="K27" s="146" t="s">
        <v>153</v>
      </c>
      <c r="L27" s="163" t="s">
        <v>155</v>
      </c>
      <c r="M27" s="164"/>
    </row>
    <row r="28" spans="1:13" s="35" customFormat="1" ht="13.5" thickBot="1" x14ac:dyDescent="0.25">
      <c r="A28" s="41"/>
      <c r="B28" s="41"/>
      <c r="C28" s="47" t="s">
        <v>99</v>
      </c>
      <c r="D28" s="140" t="s">
        <v>131</v>
      </c>
      <c r="E28" s="143" t="s">
        <v>137</v>
      </c>
      <c r="F28" s="144" t="s">
        <v>141</v>
      </c>
      <c r="G28" s="144" t="s">
        <v>144</v>
      </c>
      <c r="H28" s="145" t="s">
        <v>145</v>
      </c>
      <c r="I28" s="135" t="s">
        <v>150</v>
      </c>
      <c r="J28" s="135" t="s">
        <v>150</v>
      </c>
      <c r="K28" s="135" t="s">
        <v>150</v>
      </c>
      <c r="L28" s="137" t="s">
        <v>156</v>
      </c>
      <c r="M28" s="140" t="s">
        <v>131</v>
      </c>
    </row>
    <row r="29" spans="1:13" ht="12.75" customHeight="1" x14ac:dyDescent="0.2">
      <c r="C29" s="46" t="s">
        <v>100</v>
      </c>
      <c r="D29" s="87">
        <f t="shared" ref="D29:D36" si="0">SUM(I29:K29)</f>
        <v>0</v>
      </c>
      <c r="E29" s="84">
        <v>0</v>
      </c>
      <c r="F29" s="85">
        <v>7.0000000000000007E-2</v>
      </c>
      <c r="G29" s="129">
        <v>0.93</v>
      </c>
      <c r="H29" s="130">
        <v>0</v>
      </c>
      <c r="I29" s="112">
        <v>0</v>
      </c>
      <c r="J29" s="113">
        <v>0</v>
      </c>
      <c r="K29" s="114">
        <v>0</v>
      </c>
      <c r="L29" s="86">
        <v>0.7</v>
      </c>
      <c r="M29" s="87">
        <f t="shared" ref="M29:M36" si="1">D29*L29</f>
        <v>0</v>
      </c>
    </row>
    <row r="30" spans="1:13" ht="12.75" customHeight="1" x14ac:dyDescent="0.2">
      <c r="C30" s="25" t="s">
        <v>101</v>
      </c>
      <c r="D30" s="91">
        <f t="shared" si="0"/>
        <v>0</v>
      </c>
      <c r="E30" s="88">
        <v>0</v>
      </c>
      <c r="F30" s="89">
        <v>0.1</v>
      </c>
      <c r="G30" s="131">
        <v>0.9</v>
      </c>
      <c r="H30" s="132">
        <v>0</v>
      </c>
      <c r="I30" s="115">
        <v>0</v>
      </c>
      <c r="J30" s="116">
        <v>0</v>
      </c>
      <c r="K30" s="117">
        <v>0</v>
      </c>
      <c r="L30" s="90">
        <v>0.2</v>
      </c>
      <c r="M30" s="91">
        <f t="shared" si="1"/>
        <v>0</v>
      </c>
    </row>
    <row r="31" spans="1:13" ht="12.75" customHeight="1" x14ac:dyDescent="0.2">
      <c r="C31" s="25" t="s">
        <v>102</v>
      </c>
      <c r="D31" s="91">
        <f t="shared" si="0"/>
        <v>0</v>
      </c>
      <c r="E31" s="88">
        <v>0</v>
      </c>
      <c r="F31" s="89">
        <v>0.37</v>
      </c>
      <c r="G31" s="131">
        <v>0.63</v>
      </c>
      <c r="H31" s="132">
        <v>0</v>
      </c>
      <c r="I31" s="115">
        <v>0</v>
      </c>
      <c r="J31" s="116">
        <v>0</v>
      </c>
      <c r="K31" s="117">
        <v>0</v>
      </c>
      <c r="L31" s="90">
        <v>0.15</v>
      </c>
      <c r="M31" s="91">
        <f t="shared" si="1"/>
        <v>0</v>
      </c>
    </row>
    <row r="32" spans="1:13" ht="12.75" customHeight="1" x14ac:dyDescent="0.2">
      <c r="C32" s="25" t="s">
        <v>103</v>
      </c>
      <c r="D32" s="91">
        <f t="shared" si="0"/>
        <v>0</v>
      </c>
      <c r="E32" s="88">
        <v>0</v>
      </c>
      <c r="F32" s="89">
        <v>0.17</v>
      </c>
      <c r="G32" s="131">
        <v>0.83</v>
      </c>
      <c r="H32" s="132">
        <v>0</v>
      </c>
      <c r="I32" s="115">
        <v>0</v>
      </c>
      <c r="J32" s="116">
        <v>0</v>
      </c>
      <c r="K32" s="117">
        <v>0</v>
      </c>
      <c r="L32" s="90">
        <v>3.4</v>
      </c>
      <c r="M32" s="91">
        <f t="shared" si="1"/>
        <v>0</v>
      </c>
    </row>
    <row r="33" spans="3:13" ht="12.75" customHeight="1" x14ac:dyDescent="0.2">
      <c r="C33" s="25" t="s">
        <v>104</v>
      </c>
      <c r="D33" s="91">
        <f t="shared" si="0"/>
        <v>0</v>
      </c>
      <c r="E33" s="88">
        <v>0</v>
      </c>
      <c r="F33" s="89">
        <v>0.34</v>
      </c>
      <c r="G33" s="131">
        <v>0.66</v>
      </c>
      <c r="H33" s="132">
        <v>0</v>
      </c>
      <c r="I33" s="115">
        <v>0</v>
      </c>
      <c r="J33" s="116">
        <v>0</v>
      </c>
      <c r="K33" s="117">
        <v>0</v>
      </c>
      <c r="L33" s="90">
        <v>1.2</v>
      </c>
      <c r="M33" s="91">
        <f t="shared" si="1"/>
        <v>0</v>
      </c>
    </row>
    <row r="34" spans="3:13" ht="12.75" customHeight="1" x14ac:dyDescent="0.2">
      <c r="C34" s="25" t="s">
        <v>105</v>
      </c>
      <c r="D34" s="91">
        <f t="shared" si="0"/>
        <v>0</v>
      </c>
      <c r="E34" s="88">
        <v>0</v>
      </c>
      <c r="F34" s="89">
        <v>0.21</v>
      </c>
      <c r="G34" s="131">
        <v>0.79</v>
      </c>
      <c r="H34" s="132">
        <v>0</v>
      </c>
      <c r="I34" s="115">
        <v>0</v>
      </c>
      <c r="J34" s="116">
        <v>0</v>
      </c>
      <c r="K34" s="117">
        <v>0</v>
      </c>
      <c r="L34" s="90">
        <v>0.4</v>
      </c>
      <c r="M34" s="91">
        <f t="shared" si="1"/>
        <v>0</v>
      </c>
    </row>
    <row r="35" spans="3:13" ht="12.75" customHeight="1" x14ac:dyDescent="0.2">
      <c r="C35" s="25" t="s">
        <v>106</v>
      </c>
      <c r="D35" s="91">
        <f t="shared" si="0"/>
        <v>0</v>
      </c>
      <c r="E35" s="88">
        <v>0</v>
      </c>
      <c r="F35" s="89">
        <v>0.2</v>
      </c>
      <c r="G35" s="131">
        <v>0.8</v>
      </c>
      <c r="H35" s="132">
        <v>0</v>
      </c>
      <c r="I35" s="115">
        <v>0</v>
      </c>
      <c r="J35" s="116">
        <v>0</v>
      </c>
      <c r="K35" s="117">
        <v>0</v>
      </c>
      <c r="L35" s="90">
        <v>0.12</v>
      </c>
      <c r="M35" s="91">
        <f t="shared" si="1"/>
        <v>0</v>
      </c>
    </row>
    <row r="36" spans="3:13" ht="12.75" customHeight="1" thickBot="1" x14ac:dyDescent="0.25">
      <c r="C36" s="26" t="s">
        <v>107</v>
      </c>
      <c r="D36" s="95">
        <f t="shared" si="0"/>
        <v>0</v>
      </c>
      <c r="E36" s="92">
        <v>0</v>
      </c>
      <c r="F36" s="93">
        <v>0.36</v>
      </c>
      <c r="G36" s="133">
        <v>0.64</v>
      </c>
      <c r="H36" s="134">
        <v>0</v>
      </c>
      <c r="I36" s="118">
        <v>0</v>
      </c>
      <c r="J36" s="119">
        <v>0</v>
      </c>
      <c r="K36" s="120">
        <v>0</v>
      </c>
      <c r="L36" s="94">
        <v>0.75</v>
      </c>
      <c r="M36" s="95">
        <f t="shared" si="1"/>
        <v>0</v>
      </c>
    </row>
    <row r="37" spans="3:13" x14ac:dyDescent="0.2">
      <c r="D37" s="96">
        <f>SUM(D29:D36)</f>
        <v>0</v>
      </c>
      <c r="I37" s="96">
        <f>SUM(I29:I36)</f>
        <v>0</v>
      </c>
      <c r="J37" s="96">
        <f>SUM(J29:J36)</f>
        <v>0</v>
      </c>
      <c r="K37" s="96">
        <f>SUM(K29:K36)</f>
        <v>0</v>
      </c>
      <c r="M37" s="23">
        <f>SUM(M29:M36)</f>
        <v>0</v>
      </c>
    </row>
    <row r="38" spans="3:13" ht="16.5" thickBot="1" x14ac:dyDescent="0.3">
      <c r="C38" s="57" t="s">
        <v>108</v>
      </c>
    </row>
    <row r="39" spans="3:13" x14ac:dyDescent="0.2">
      <c r="C39" s="48" t="s">
        <v>109</v>
      </c>
      <c r="D39" s="121">
        <v>12</v>
      </c>
      <c r="E39" s="49" t="s">
        <v>138</v>
      </c>
    </row>
    <row r="40" spans="3:13" ht="25.5" x14ac:dyDescent="0.2">
      <c r="C40" s="27" t="s">
        <v>110</v>
      </c>
      <c r="D40" s="122" t="s">
        <v>132</v>
      </c>
      <c r="E40" s="49" t="s">
        <v>139</v>
      </c>
    </row>
    <row r="41" spans="3:13" x14ac:dyDescent="0.2">
      <c r="C41" s="25" t="s">
        <v>111</v>
      </c>
      <c r="D41" s="122" t="s">
        <v>133</v>
      </c>
      <c r="E41" s="49" t="s">
        <v>139</v>
      </c>
    </row>
    <row r="42" spans="3:13" x14ac:dyDescent="0.2">
      <c r="C42" s="25" t="s">
        <v>112</v>
      </c>
      <c r="D42" s="122" t="s">
        <v>132</v>
      </c>
      <c r="E42" s="49" t="s">
        <v>139</v>
      </c>
    </row>
    <row r="43" spans="3:13" x14ac:dyDescent="0.2">
      <c r="C43" s="50" t="s">
        <v>161</v>
      </c>
      <c r="D43" s="122">
        <v>0</v>
      </c>
      <c r="E43" s="49" t="s">
        <v>138</v>
      </c>
    </row>
    <row r="44" spans="3:13" x14ac:dyDescent="0.2">
      <c r="C44" s="25" t="s">
        <v>113</v>
      </c>
      <c r="D44" s="51">
        <v>1</v>
      </c>
      <c r="E44" s="49"/>
    </row>
    <row r="45" spans="3:13" x14ac:dyDescent="0.2">
      <c r="C45" s="25" t="s">
        <v>114</v>
      </c>
      <c r="D45" s="122">
        <v>1</v>
      </c>
      <c r="E45" s="49" t="s">
        <v>138</v>
      </c>
    </row>
    <row r="46" spans="3:13" x14ac:dyDescent="0.2">
      <c r="C46" s="25" t="s">
        <v>115</v>
      </c>
      <c r="D46" s="122">
        <v>0</v>
      </c>
      <c r="E46" s="49" t="s">
        <v>138</v>
      </c>
    </row>
    <row r="47" spans="3:13" ht="13.5" thickBot="1" x14ac:dyDescent="0.25">
      <c r="C47" s="26" t="s">
        <v>116</v>
      </c>
      <c r="D47" s="123">
        <v>0</v>
      </c>
      <c r="E47" s="49" t="s">
        <v>138</v>
      </c>
    </row>
    <row r="49" spans="3:7" ht="16.5" thickBot="1" x14ac:dyDescent="0.3">
      <c r="C49" s="56" t="s">
        <v>117</v>
      </c>
    </row>
    <row r="50" spans="3:7" ht="13.5" thickBot="1" x14ac:dyDescent="0.25">
      <c r="C50" s="148" t="s">
        <v>118</v>
      </c>
      <c r="D50" s="147" t="s">
        <v>134</v>
      </c>
    </row>
    <row r="51" spans="3:7" x14ac:dyDescent="0.2">
      <c r="C51" s="24" t="s">
        <v>119</v>
      </c>
      <c r="D51" s="97">
        <v>0.4</v>
      </c>
    </row>
    <row r="52" spans="3:7" x14ac:dyDescent="0.2">
      <c r="C52" s="25" t="s">
        <v>120</v>
      </c>
      <c r="D52" s="98">
        <v>0.8</v>
      </c>
    </row>
    <row r="53" spans="3:7" ht="13.5" thickBot="1" x14ac:dyDescent="0.25">
      <c r="C53" s="26" t="s">
        <v>121</v>
      </c>
      <c r="D53" s="99">
        <v>1.6</v>
      </c>
    </row>
    <row r="55" spans="3:7" ht="13.5" thickBot="1" x14ac:dyDescent="0.25"/>
    <row r="56" spans="3:7" ht="18.75" thickBot="1" x14ac:dyDescent="0.3">
      <c r="C56" s="52" t="s">
        <v>122</v>
      </c>
    </row>
    <row r="58" spans="3:7" x14ac:dyDescent="0.2">
      <c r="C58" s="54" t="s">
        <v>123</v>
      </c>
      <c r="D58" s="55" t="s">
        <v>135</v>
      </c>
      <c r="E58" s="55" t="s">
        <v>140</v>
      </c>
      <c r="F58" s="165" t="s">
        <v>142</v>
      </c>
      <c r="G58" s="165"/>
    </row>
    <row r="59" spans="3:7" x14ac:dyDescent="0.2">
      <c r="C59" s="44" t="s">
        <v>124</v>
      </c>
      <c r="D59" s="100"/>
      <c r="E59" s="45">
        <f>SUMPRODUCT(D7:D21,E7:E21)-D13</f>
        <v>0</v>
      </c>
      <c r="F59" s="152"/>
      <c r="G59" s="152"/>
    </row>
    <row r="60" spans="3:7" x14ac:dyDescent="0.2">
      <c r="C60" s="44" t="s">
        <v>125</v>
      </c>
      <c r="D60" s="100"/>
      <c r="E60" s="45">
        <f>SUMPRODUCT(D7:D21,F7:F21)</f>
        <v>0</v>
      </c>
      <c r="F60" s="152"/>
      <c r="G60" s="152"/>
    </row>
    <row r="61" spans="3:7" x14ac:dyDescent="0.2">
      <c r="C61" s="44" t="s">
        <v>126</v>
      </c>
      <c r="D61" s="100"/>
      <c r="E61" s="45">
        <f>SUMPRODUCT(D7:D21,G7:G21)</f>
        <v>0</v>
      </c>
      <c r="F61" s="152"/>
      <c r="G61" s="152"/>
    </row>
    <row r="62" spans="3:7" ht="12.6" hidden="1" customHeight="1" x14ac:dyDescent="0.2">
      <c r="C62" s="44"/>
      <c r="D62" s="100"/>
      <c r="E62" s="45"/>
      <c r="F62" s="152"/>
      <c r="G62" s="152"/>
    </row>
    <row r="63" spans="3:7" ht="12.6" hidden="1" customHeight="1" x14ac:dyDescent="0.2">
      <c r="C63" s="44"/>
      <c r="D63" s="100"/>
      <c r="E63" s="45"/>
      <c r="F63" s="152"/>
      <c r="G63" s="152"/>
    </row>
    <row r="64" spans="3:7" x14ac:dyDescent="0.2">
      <c r="C64" s="44" t="s">
        <v>127</v>
      </c>
      <c r="D64" s="100"/>
      <c r="E64" s="45">
        <f>20%*SUM(E59:E63)*IF(D41="да",1,0)*IF(D42="нет",1,0)+D8</f>
        <v>0</v>
      </c>
      <c r="F64" s="152"/>
      <c r="G64" s="152"/>
    </row>
    <row r="65" spans="1:7" x14ac:dyDescent="0.2">
      <c r="C65" s="44" t="s">
        <v>128</v>
      </c>
      <c r="D65" s="100"/>
      <c r="E65" s="45">
        <f>20%*SUM(E59:E63)*IF(D41="да",1,0)*IF(D42="да",1,0)</f>
        <v>0</v>
      </c>
      <c r="F65" s="152"/>
      <c r="G65" s="152"/>
    </row>
    <row r="67" spans="1:7" ht="18.75" x14ac:dyDescent="0.3">
      <c r="A67" s="153" t="s">
        <v>79</v>
      </c>
      <c r="B67" s="153"/>
      <c r="C67" s="153"/>
      <c r="D67" s="153"/>
      <c r="E67" s="53">
        <f>SUM(E59:E66)</f>
        <v>0</v>
      </c>
      <c r="F67" s="155" t="s">
        <v>143</v>
      </c>
      <c r="G67" s="155"/>
    </row>
  </sheetData>
  <mergeCells count="26">
    <mergeCell ref="I4:L4"/>
    <mergeCell ref="I5:L5"/>
    <mergeCell ref="C10:H10"/>
    <mergeCell ref="C17:I17"/>
    <mergeCell ref="I20:L20"/>
    <mergeCell ref="I18:L18"/>
    <mergeCell ref="I16:L16"/>
    <mergeCell ref="I15:L15"/>
    <mergeCell ref="I13:L13"/>
    <mergeCell ref="I12:L12"/>
    <mergeCell ref="I11:L11"/>
    <mergeCell ref="C26:L26"/>
    <mergeCell ref="E27:H27"/>
    <mergeCell ref="L27:M27"/>
    <mergeCell ref="F60:G60"/>
    <mergeCell ref="F59:G59"/>
    <mergeCell ref="A67:D67"/>
    <mergeCell ref="A1:B1"/>
    <mergeCell ref="F67:G67"/>
    <mergeCell ref="F65:G65"/>
    <mergeCell ref="F64:G64"/>
    <mergeCell ref="F63:G63"/>
    <mergeCell ref="F62:G62"/>
    <mergeCell ref="F61:G61"/>
    <mergeCell ref="F58:G58"/>
    <mergeCell ref="E4:H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Site1</vt:lpstr>
      <vt:lpstr>ТрЗ СЦ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2025-04-17T11:49:35Z</dcterms:modified>
</cp:coreProperties>
</file>